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<sst xmlns="http://schemas.openxmlformats.org/spreadsheetml/2006/main" count="50" uniqueCount="46">
  <si>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A4</t>
  </si>
  <si>
    <t>A3</t>
  </si>
  <si>
    <t>A2</t>
  </si>
  <si>
    <t>A1</t>
  </si>
  <si>
    <t>Бумага</t>
  </si>
  <si>
    <t>офсетная 55</t>
  </si>
  <si>
    <t>офсетная 60</t>
  </si>
  <si>
    <t>офсетная 65</t>
  </si>
  <si>
    <t>офсетная 70</t>
  </si>
  <si>
    <t>офсетная 80</t>
  </si>
  <si>
    <t>офсетная 120</t>
  </si>
  <si>
    <t>офсетная 160</t>
  </si>
  <si>
    <t>мелованная 80</t>
  </si>
  <si>
    <t>мелованная 90</t>
  </si>
  <si>
    <t>мелованная 115</t>
  </si>
  <si>
    <t>мелованная 130</t>
  </si>
  <si>
    <t>мелованная 150</t>
  </si>
  <si>
    <t>мелованная 170</t>
  </si>
  <si>
    <t>мелованная 200</t>
  </si>
  <si>
    <t>мелованная 250</t>
  </si>
  <si>
    <t>мелованная 300</t>
  </si>
  <si>
    <t>мелованная 350</t>
  </si>
  <si>
    <t>самоклейка</t>
  </si>
  <si>
    <t>1 цвет</t>
  </si>
  <si>
    <t>4 цвета</t>
  </si>
  <si>
    <t>5 цветов</t>
  </si>
  <si>
    <t>6 цветов</t>
  </si>
  <si>
    <t>7 цветов</t>
  </si>
  <si>
    <t>8 цветов</t>
  </si>
  <si>
    <t>2 цвета</t>
  </si>
  <si>
    <t>3 цвета</t>
  </si>
  <si>
    <t>Тираж</t>
  </si>
  <si>
    <t>свой</t>
  </si>
  <si>
    <t>чужой</t>
  </si>
  <si>
    <t>газетная 45</t>
  </si>
  <si>
    <t>самокопир 1слой</t>
  </si>
  <si>
    <t>нет</t>
  </si>
  <si>
    <t>1 сторона</t>
  </si>
  <si>
    <t>2 сторона</t>
  </si>
  <si>
    <t>Лене</t>
  </si>
  <si>
    <t>Цена</t>
  </si>
  <si>
    <t>грн.</t>
  </si>
  <si>
    <t xml:space="preserve">Формат </t>
  </si>
  <si>
    <t>по короткой стороне</t>
  </si>
  <si>
    <t>по длинной стороне</t>
  </si>
  <si>
    <t>Афиши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</si>
</sst>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24" borderId="0" xfId="0" applyFont="1" applyFill="1" applyAlignment="1">
      <alignment/>
    </xf>
    <xf numFmtId="2" fontId="19" fillId="6" borderId="0" xfId="0" applyNumberFormat="1" applyFont="1" applyFill="1" applyAlignment="1">
      <alignment/>
    </xf>
    <xf numFmtId="4" fontId="19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17" fillId="6" borderId="0" xfId="0" applyFont="1" applyFill="1" applyAlignment="1">
      <alignment/>
    </xf>
    <xf numFmtId="1" fontId="20" fillId="6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1" fillId="6" borderId="0" xfId="0" applyFont="1" applyFill="1" applyAlignment="1">
      <alignment/>
    </xf>
    <xf numFmtId="0" fontId="22" fillId="6" borderId="0" xfId="0" applyFont="1" applyFill="1" applyAlignment="1">
      <alignment/>
    </xf>
    <xf numFmtId="1" fontId="19" fillId="6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5</xdr:col>
      <xdr:colOff>485775</xdr:colOff>
      <xdr:row>11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343150"/>
          <a:ext cx="4695825" cy="2286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Калькулятор находится в режиме тестирования. Просьба цены согласовывать!!!!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4.57421875" style="0" customWidth="1"/>
    <col min="2" max="2" width="11.421875" style="0" customWidth="1"/>
    <col min="3" max="3" width="14.00390625" style="0" customWidth="1"/>
    <col min="4" max="4" width="9.57421875" style="0" customWidth="1"/>
    <col min="5" max="5" width="13.57421875" style="0" customWidth="1"/>
    <col min="7" max="7" width="12.00390625" style="0" bestFit="1" customWidth="1"/>
  </cols>
  <sheetData>
    <row r="1" spans="1:5" ht="18.75">
      <c r="A1" s="23" t="s">
        <v>45</v>
      </c>
      <c r="B1" s="2"/>
      <c r="C1" s="2"/>
      <c r="D1" s="2"/>
      <c r="E1" s="2"/>
    </row>
    <row r="2" spans="1:5" ht="15.75" customHeight="1">
      <c r="A2" s="2" t="s">
        <v>42</v>
      </c>
      <c r="B2" s="2"/>
      <c r="C2" s="2"/>
      <c r="D2" s="2"/>
      <c r="E2" s="2"/>
    </row>
    <row r="3" spans="1:5" ht="17.25" customHeight="1">
      <c r="A3" s="2" t="s">
        <v>4</v>
      </c>
      <c r="B3" s="2"/>
      <c r="C3" s="2"/>
      <c r="D3" s="2"/>
      <c r="E3" s="2"/>
    </row>
    <row r="4" spans="1:5" ht="17.25" customHeight="1">
      <c r="A4" s="2" t="s">
        <v>37</v>
      </c>
      <c r="B4" s="2"/>
      <c r="C4" s="2"/>
      <c r="D4" s="2"/>
      <c r="E4" s="2"/>
    </row>
    <row r="5" spans="1:5" ht="21" customHeight="1">
      <c r="A5" s="2"/>
      <c r="B5" s="2"/>
      <c r="C5" s="2"/>
      <c r="D5" s="2"/>
      <c r="E5" s="2"/>
    </row>
    <row r="6" spans="1:6" ht="23.25">
      <c r="A6" s="4" t="s">
        <v>31</v>
      </c>
      <c r="B6" s="5">
        <v>50</v>
      </c>
      <c r="C6" s="2"/>
      <c r="D6" s="2"/>
      <c r="E6" s="2"/>
      <c r="F6" s="1">
        <f>B6*(Лист2!E30-1)</f>
        <v>0</v>
      </c>
    </row>
    <row r="7" spans="1:5" ht="15">
      <c r="A7" s="2"/>
      <c r="B7" s="2"/>
      <c r="C7" s="2"/>
      <c r="D7" s="2"/>
      <c r="E7" s="2"/>
    </row>
    <row r="8" spans="1:10" ht="15">
      <c r="A8" s="3"/>
      <c r="B8" s="2"/>
      <c r="C8" s="2"/>
      <c r="D8" s="2"/>
      <c r="E8" s="2"/>
      <c r="G8" s="11" t="s">
        <v>36</v>
      </c>
      <c r="H8" s="11"/>
      <c r="I8" s="11">
        <v>1</v>
      </c>
      <c r="J8" s="11">
        <f>IF(I8=1,0,J9)</f>
        <v>0</v>
      </c>
    </row>
    <row r="9" spans="1:10" ht="15.75">
      <c r="A9" s="22"/>
      <c r="B9" s="2"/>
      <c r="C9" s="2"/>
      <c r="D9" s="2"/>
      <c r="E9" s="2"/>
      <c r="G9" s="11" t="s">
        <v>43</v>
      </c>
      <c r="H9" s="11"/>
      <c r="I9" s="11"/>
      <c r="J9" s="11">
        <f>IF(I8=2,B6*0.03,J10)</f>
        <v>0</v>
      </c>
    </row>
    <row r="10" spans="1:10" ht="15">
      <c r="A10" s="2"/>
      <c r="B10" s="2"/>
      <c r="C10" s="6">
        <f>F6*Лист2!G9</f>
        <v>0</v>
      </c>
      <c r="D10" s="2"/>
      <c r="E10" s="2"/>
      <c r="G10" s="11" t="s">
        <v>44</v>
      </c>
      <c r="H10" s="11"/>
      <c r="I10" s="11"/>
      <c r="J10" s="11">
        <f>IF(I8=3,B6*0.05,J11)</f>
        <v>0</v>
      </c>
    </row>
    <row r="11" spans="1:10" ht="15">
      <c r="A11" s="2"/>
      <c r="B11" s="2"/>
      <c r="C11" s="7">
        <f>F15*Лист2!H9</f>
        <v>0</v>
      </c>
      <c r="D11" s="2"/>
      <c r="E11" s="2"/>
      <c r="G11" s="11"/>
      <c r="H11" s="11"/>
      <c r="I11" s="11"/>
      <c r="J11" s="11"/>
    </row>
    <row r="12" spans="1:5" ht="15">
      <c r="A12" s="2"/>
      <c r="B12" s="2"/>
      <c r="C12" s="2"/>
      <c r="D12" s="2"/>
      <c r="E12" s="2"/>
    </row>
    <row r="13" spans="1:5" ht="23.25">
      <c r="A13" s="8" t="s">
        <v>40</v>
      </c>
      <c r="B13" s="9"/>
      <c r="C13" s="10">
        <f>IF(E13&lt;50,50,E13*1.1)</f>
        <v>123.20000000000002</v>
      </c>
      <c r="D13" s="9" t="s">
        <v>41</v>
      </c>
      <c r="E13" s="24">
        <f>F25</f>
        <v>112</v>
      </c>
    </row>
    <row r="14" spans="1:8" ht="15">
      <c r="A14" s="11"/>
      <c r="B14" s="11">
        <f>Лист2!L9</f>
        <v>162.5</v>
      </c>
      <c r="C14" s="11"/>
      <c r="D14" s="11"/>
      <c r="E14" s="11"/>
      <c r="F14" s="11"/>
      <c r="G14" s="26"/>
      <c r="H14" s="26"/>
    </row>
    <row r="15" spans="1:8" ht="15">
      <c r="A15" s="11"/>
      <c r="B15" s="11">
        <f>B6/Лист2!E1</f>
        <v>50</v>
      </c>
      <c r="C15" s="11"/>
      <c r="D15" s="11"/>
      <c r="E15" s="11"/>
      <c r="F15" s="25">
        <f>B15*(Лист2!G30-1)</f>
        <v>0</v>
      </c>
      <c r="G15" s="26"/>
      <c r="H15" s="26"/>
    </row>
    <row r="16" spans="1:8" ht="15">
      <c r="A16" s="11"/>
      <c r="B16" s="11"/>
      <c r="C16" s="11"/>
      <c r="D16" s="11"/>
      <c r="E16" s="11"/>
      <c r="F16" s="11"/>
      <c r="G16" s="26"/>
      <c r="H16" s="26"/>
    </row>
    <row r="17" spans="1:8" ht="15">
      <c r="A17" s="11"/>
      <c r="B17" s="13"/>
      <c r="C17" s="13"/>
      <c r="D17" s="11"/>
      <c r="E17" s="13"/>
      <c r="F17" s="13"/>
      <c r="G17" s="26"/>
      <c r="H17" s="26"/>
    </row>
    <row r="18" spans="1:8" ht="15">
      <c r="A18" s="12">
        <f>Лист2!E9/1000/Лист2!E1*B6</f>
        <v>12</v>
      </c>
      <c r="B18" s="13">
        <f>IF(Лист2!B1&lt;6,160/4*(Лист2!B31-1),(Лист2!B31-1)*60)</f>
        <v>160</v>
      </c>
      <c r="C18" s="14">
        <f>(B6/Лист2!E1/5000*Лист2!B30)+(0.25*Лист2!B30)</f>
        <v>2.08</v>
      </c>
      <c r="D18" s="15">
        <f>IF(Лист2!B1&lt;6,C18*B14*Лист2!D9,((Лист1!B6/1000-1)*100+350)*1.2)</f>
        <v>338</v>
      </c>
      <c r="E18" s="16">
        <f>C10+C11+J8</f>
        <v>0</v>
      </c>
      <c r="F18" s="12">
        <f>SUM(A18:E18)</f>
        <v>512.08</v>
      </c>
      <c r="G18" s="26"/>
      <c r="H18" s="26"/>
    </row>
    <row r="19" spans="1:8" ht="15">
      <c r="A19" s="11"/>
      <c r="B19" s="11"/>
      <c r="C19" s="11"/>
      <c r="D19" s="11"/>
      <c r="E19" s="11"/>
      <c r="F19" s="11"/>
      <c r="G19" s="26"/>
      <c r="H19" s="26"/>
    </row>
    <row r="20" spans="1:8" ht="15">
      <c r="A20" s="11"/>
      <c r="B20" s="11"/>
      <c r="C20" s="11"/>
      <c r="D20" s="11"/>
      <c r="E20" s="11"/>
      <c r="F20" s="11"/>
      <c r="G20" s="26"/>
      <c r="H20" s="26"/>
    </row>
    <row r="21" spans="1:8" ht="15">
      <c r="A21" s="11"/>
      <c r="B21" s="17"/>
      <c r="C21" s="17"/>
      <c r="D21" s="17"/>
      <c r="E21" s="17"/>
      <c r="F21" s="17"/>
      <c r="G21" s="26"/>
      <c r="H21" s="26"/>
    </row>
    <row r="22" spans="1:8" ht="15">
      <c r="A22" s="11"/>
      <c r="B22" s="17"/>
      <c r="C22" s="18">
        <f>A18</f>
        <v>12</v>
      </c>
      <c r="D22" s="17">
        <f>B15*1.6</f>
        <v>80</v>
      </c>
      <c r="E22" s="19">
        <f>E18</f>
        <v>0</v>
      </c>
      <c r="F22" s="18">
        <f>SUM(C22:E22)</f>
        <v>92</v>
      </c>
      <c r="G22" s="26"/>
      <c r="H22" s="26"/>
    </row>
    <row r="23" spans="1:8" ht="15">
      <c r="A23" s="11"/>
      <c r="B23" s="11"/>
      <c r="C23" s="20">
        <f>C22</f>
        <v>12</v>
      </c>
      <c r="D23" s="11">
        <f>B15*2</f>
        <v>100</v>
      </c>
      <c r="E23" s="21">
        <f>E22</f>
        <v>0</v>
      </c>
      <c r="F23" s="20">
        <f>SUM(C23:E23)</f>
        <v>112</v>
      </c>
      <c r="G23" s="26"/>
      <c r="H23" s="26"/>
    </row>
    <row r="24" spans="1:8" ht="15">
      <c r="A24" s="11"/>
      <c r="B24" s="11"/>
      <c r="C24" s="11"/>
      <c r="D24" s="11"/>
      <c r="E24" s="11"/>
      <c r="F24" s="11"/>
      <c r="G24" s="26"/>
      <c r="H24" s="26"/>
    </row>
    <row r="25" spans="1:8" ht="15">
      <c r="A25" s="11"/>
      <c r="B25" s="11"/>
      <c r="C25" s="11"/>
      <c r="D25" s="11"/>
      <c r="E25" s="11" t="s">
        <v>39</v>
      </c>
      <c r="F25" s="20">
        <f>IF(AND(F23&lt;F18,Лист2!B1=6),F18,F26)</f>
        <v>112</v>
      </c>
      <c r="G25" s="26"/>
      <c r="H25" s="26"/>
    </row>
    <row r="26" spans="1:8" ht="15">
      <c r="A26" s="11"/>
      <c r="B26" s="11"/>
      <c r="C26" s="11"/>
      <c r="D26" s="11"/>
      <c r="E26" s="11"/>
      <c r="F26" s="11">
        <f>IF(AND(F23&lt;F18,Лист2!B1&lt;&gt;6),Лист1!F23,Лист1!F18)</f>
        <v>112</v>
      </c>
      <c r="G26" s="26"/>
      <c r="H26" s="26"/>
    </row>
    <row r="27" spans="1:8" ht="15">
      <c r="A27" s="26"/>
      <c r="B27" s="26"/>
      <c r="C27" s="26"/>
      <c r="D27" s="26"/>
      <c r="E27" s="26"/>
      <c r="F27" s="26"/>
      <c r="G27" s="26"/>
      <c r="H27" s="26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11" customWidth="1"/>
    <col min="2" max="16384" width="9.140625" style="11" customWidth="1"/>
  </cols>
  <sheetData>
    <row r="1" spans="2:12" ht="15">
      <c r="B1" s="11">
        <v>5</v>
      </c>
      <c r="C1" s="11">
        <v>8</v>
      </c>
      <c r="E1" s="11">
        <f>(IF(B1=1,C1,E2))</f>
        <v>1</v>
      </c>
      <c r="G1" s="11">
        <v>1</v>
      </c>
      <c r="H1" s="11">
        <v>0.5</v>
      </c>
      <c r="I1" s="11">
        <v>1</v>
      </c>
      <c r="K1" s="11">
        <v>1</v>
      </c>
      <c r="L1" s="11">
        <v>165</v>
      </c>
    </row>
    <row r="2" spans="3:12" ht="15">
      <c r="C2" s="11">
        <v>6</v>
      </c>
      <c r="E2" s="11">
        <f>(IF(B1=2,C2,E3))</f>
        <v>1</v>
      </c>
      <c r="G2" s="11">
        <v>100</v>
      </c>
      <c r="H2" s="11">
        <v>0.3</v>
      </c>
      <c r="I2" s="11">
        <v>0.6</v>
      </c>
      <c r="K2" s="11">
        <v>100</v>
      </c>
      <c r="L2" s="11">
        <v>160</v>
      </c>
    </row>
    <row r="3" spans="3:12" ht="15">
      <c r="C3" s="11">
        <v>4</v>
      </c>
      <c r="E3" s="11">
        <f>(IF(B1=3,C3,E4))</f>
        <v>1</v>
      </c>
      <c r="G3" s="11">
        <v>1000</v>
      </c>
      <c r="H3" s="11">
        <v>0.04</v>
      </c>
      <c r="I3" s="11">
        <v>0.35</v>
      </c>
      <c r="K3" s="11">
        <v>500</v>
      </c>
      <c r="L3" s="11">
        <v>155</v>
      </c>
    </row>
    <row r="4" spans="1:12" ht="15">
      <c r="A4" s="11" t="s">
        <v>0</v>
      </c>
      <c r="C4" s="11">
        <v>2</v>
      </c>
      <c r="E4" s="11">
        <f>(IF(B1=4,C4,E5))</f>
        <v>1</v>
      </c>
      <c r="G4" s="11">
        <v>10000</v>
      </c>
      <c r="H4" s="11">
        <v>0.03</v>
      </c>
      <c r="I4" s="11">
        <v>0.26</v>
      </c>
      <c r="K4" s="11">
        <v>1000</v>
      </c>
      <c r="L4" s="11">
        <v>150</v>
      </c>
    </row>
    <row r="5" spans="1:12" ht="15">
      <c r="A5" s="11" t="s">
        <v>1</v>
      </c>
      <c r="C5" s="11">
        <v>1</v>
      </c>
      <c r="E5" s="11">
        <f>(IF(B1=5,C5,E6))</f>
        <v>1</v>
      </c>
      <c r="G5" s="11">
        <v>100000</v>
      </c>
      <c r="H5" s="11">
        <v>0.02</v>
      </c>
      <c r="I5" s="11">
        <v>0.25</v>
      </c>
      <c r="K5" s="11">
        <v>5000</v>
      </c>
      <c r="L5" s="11">
        <v>120</v>
      </c>
    </row>
    <row r="6" spans="1:12" ht="15">
      <c r="A6" s="11" t="s">
        <v>2</v>
      </c>
      <c r="C6" s="11">
        <v>0.5</v>
      </c>
      <c r="E6" s="11">
        <f>(IF(B1=6,C6,E7))</f>
        <v>0</v>
      </c>
      <c r="G6" s="11">
        <v>1000000</v>
      </c>
      <c r="H6" s="11">
        <v>0.01</v>
      </c>
      <c r="I6" s="11">
        <v>0.2</v>
      </c>
      <c r="K6" s="11">
        <v>10000</v>
      </c>
      <c r="L6" s="11">
        <v>115</v>
      </c>
    </row>
    <row r="7" spans="1:12" ht="15">
      <c r="A7" s="11" t="s">
        <v>3</v>
      </c>
      <c r="C7" s="11">
        <v>0.25</v>
      </c>
      <c r="E7" s="11">
        <f>(IF(B1=7,C7,E8))</f>
        <v>0</v>
      </c>
      <c r="K7" s="11">
        <v>100000</v>
      </c>
      <c r="L7" s="11">
        <v>100</v>
      </c>
    </row>
    <row r="9" spans="1:12" ht="15">
      <c r="A9" s="11" t="s">
        <v>5</v>
      </c>
      <c r="B9" s="11">
        <v>11</v>
      </c>
      <c r="C9" s="11">
        <v>86.97</v>
      </c>
      <c r="D9" s="11">
        <f>(IF(B9=1,F9,D10))</f>
        <v>1</v>
      </c>
      <c r="E9" s="11">
        <f>(IF(B9=1,C9,E10))</f>
        <v>240</v>
      </c>
      <c r="F9" s="11">
        <v>1</v>
      </c>
      <c r="G9" s="11">
        <f>IF(Лист1!F6&lt;101,H1-((H1-H2)/100*Лист1!F6),G10)</f>
        <v>0.5</v>
      </c>
      <c r="H9" s="11">
        <f>IF(Лист1!F15&lt;101,I1-((I1-I2)/100*Лист1!F15),H10)</f>
        <v>1</v>
      </c>
      <c r="L9" s="11">
        <f>IF(Лист1!B15&lt;101,L1-((L1-L2)/100*Лист1!B15),L10)</f>
        <v>162.5</v>
      </c>
    </row>
    <row r="10" spans="1:12" ht="15">
      <c r="A10" s="11" t="s">
        <v>6</v>
      </c>
      <c r="C10" s="11">
        <v>94.88</v>
      </c>
      <c r="D10" s="11">
        <f>(IF(B9=2,F10,D11))</f>
        <v>1</v>
      </c>
      <c r="E10" s="11">
        <f>(IF(B9=2,C10,E11))</f>
        <v>240</v>
      </c>
      <c r="F10" s="11">
        <v>1</v>
      </c>
      <c r="G10" s="11">
        <f>IF(AND(Лист1!F6&lt;1001,Лист1!F6&gt;100),H2-((H2-H3)/1000*Лист1!F6),G11)</f>
        <v>0</v>
      </c>
      <c r="H10" s="11">
        <f>IF(AND(Лист1!F15&lt;1001,Лист1!F15&gt;100),I2-((I2-I3)/1000*Лист1!F15),H11)</f>
        <v>0</v>
      </c>
      <c r="L10" s="11">
        <f>IF(AND(Лист1!B15&lt;501,Лист1!B15&gt;100),L2-((L2-L3)/500*Лист1!B15),L11)</f>
        <v>0</v>
      </c>
    </row>
    <row r="11" spans="1:12" ht="15">
      <c r="A11" s="11" t="s">
        <v>7</v>
      </c>
      <c r="C11" s="11">
        <v>99.1</v>
      </c>
      <c r="D11" s="11">
        <f>(IF(B9=3,F12,D12))</f>
        <v>1</v>
      </c>
      <c r="E11" s="11">
        <f>(IF(B9=3,C11,E12))</f>
        <v>240</v>
      </c>
      <c r="F11" s="11">
        <v>1</v>
      </c>
      <c r="G11" s="11">
        <f>IF(AND(Лист1!F6&lt;10001,Лист1!F6&gt;1000),H3-((H3-H4)/10000*Лист1!F6),G12)</f>
        <v>0</v>
      </c>
      <c r="H11" s="11">
        <f>IF(AND(Лист1!F15&lt;10001,Лист1!F15&gt;1000),I3-((I3-I4)/10000*Лист1!F15),H12)</f>
        <v>0</v>
      </c>
      <c r="L11" s="11">
        <f>IF(AND(Лист1!B15&lt;1001,Лист1!B15&gt;500),L3-((L3-L4)/1000*Лист1!B15),L12)</f>
        <v>0</v>
      </c>
    </row>
    <row r="12" spans="1:12" ht="15">
      <c r="A12" s="11" t="s">
        <v>8</v>
      </c>
      <c r="C12" s="11">
        <v>107.61</v>
      </c>
      <c r="D12" s="11">
        <f>(IF(B9=4,F12,D13))</f>
        <v>1</v>
      </c>
      <c r="E12" s="11">
        <f>(IF(B9=4,C12,E13))</f>
        <v>240</v>
      </c>
      <c r="F12" s="11">
        <v>1</v>
      </c>
      <c r="G12" s="11">
        <f>IF(AND(Лист1!F6&lt;100001,Лист1!F6&gt;10000),H4-((H4-H5)/100000*Лист1!F6),G13)</f>
        <v>0</v>
      </c>
      <c r="H12" s="11">
        <f>IF(AND(Лист1!F15&lt;100001,Лист1!F15&gt;10000),I4-((I4-I5)/100000*Лист1!F15),H13)</f>
        <v>0</v>
      </c>
      <c r="L12" s="11">
        <f>IF(AND(Лист1!B15&lt;5001,Лист1!B15&gt;1000),L4-((L4-L5)/5000*Лист1!B15),L13)</f>
        <v>0</v>
      </c>
    </row>
    <row r="13" spans="1:12" ht="15">
      <c r="A13" s="11" t="s">
        <v>9</v>
      </c>
      <c r="C13" s="11">
        <v>116</v>
      </c>
      <c r="D13" s="11">
        <f>(IF(B9=5,F13,D14))</f>
        <v>1</v>
      </c>
      <c r="E13" s="11">
        <f>(IF(B9=5,C13,E14))</f>
        <v>240</v>
      </c>
      <c r="F13" s="11">
        <v>1</v>
      </c>
      <c r="G13" s="11">
        <f>IF(AND(Лист1!F6&lt;1000001,Лист1!F6&gt;100000),H5-((H5-H6)/100000*Лист1!F6),G14)</f>
        <v>0</v>
      </c>
      <c r="H13" s="11">
        <f>IF(AND(Лист1!F15&lt;1000001,Лист1!F15&gt;100000),I5-((I5-I6)/100000*Лист1!F15),H14)</f>
        <v>0</v>
      </c>
      <c r="L13" s="11">
        <f>IF(AND(Лист1!B15&lt;10001,Лист1!B15&gt;5000),L5-((L5-L6)/10000*Лист1!B15),L14)</f>
        <v>0</v>
      </c>
    </row>
    <row r="14" spans="1:12" ht="15">
      <c r="A14" s="11" t="s">
        <v>10</v>
      </c>
      <c r="C14" s="11">
        <v>182.96</v>
      </c>
      <c r="D14" s="11">
        <f>(IF(B9=6,F14,D15))</f>
        <v>1</v>
      </c>
      <c r="E14" s="11">
        <f>(IF(B9=6,C14,E15))</f>
        <v>240</v>
      </c>
      <c r="F14" s="11">
        <v>1.1</v>
      </c>
      <c r="L14" s="11">
        <f>IF(AND(Лист1!B15&lt;100001,Лист1!B15&gt;10000),L6-((L6-L7)/100000*Лист1!B15),L15)</f>
        <v>0</v>
      </c>
    </row>
    <row r="15" spans="1:6" ht="15">
      <c r="A15" s="11" t="s">
        <v>11</v>
      </c>
      <c r="C15" s="11">
        <v>232.28</v>
      </c>
      <c r="D15" s="11">
        <f>(IF(B9=7,F15,D16))</f>
        <v>1</v>
      </c>
      <c r="E15" s="11">
        <f>(IF(B9=7,C15,E16))</f>
        <v>240</v>
      </c>
      <c r="F15" s="11">
        <v>1.2</v>
      </c>
    </row>
    <row r="16" spans="1:6" ht="15">
      <c r="A16" s="11" t="s">
        <v>12</v>
      </c>
      <c r="C16" s="11">
        <v>141</v>
      </c>
      <c r="D16" s="11">
        <f>(IF(B9=8,F16,D17))</f>
        <v>1</v>
      </c>
      <c r="E16" s="11">
        <f>(IF(B9=8,C16,E17))</f>
        <v>240</v>
      </c>
      <c r="F16" s="11">
        <v>1</v>
      </c>
    </row>
    <row r="17" spans="1:6" ht="15">
      <c r="A17" s="11" t="s">
        <v>13</v>
      </c>
      <c r="C17" s="11">
        <v>170</v>
      </c>
      <c r="D17" s="11">
        <f>(IF(B9=9,F17,D18))</f>
        <v>1</v>
      </c>
      <c r="E17" s="11">
        <f>(IF(B9=9,C17,E18))</f>
        <v>240</v>
      </c>
      <c r="F17" s="11">
        <v>1</v>
      </c>
    </row>
    <row r="18" spans="1:6" ht="15">
      <c r="A18" s="11" t="s">
        <v>14</v>
      </c>
      <c r="C18" s="11">
        <v>212</v>
      </c>
      <c r="D18" s="11">
        <f>(IF(B9=10,F18,D19))</f>
        <v>1</v>
      </c>
      <c r="E18" s="11">
        <f>(IF(B9=10,C18,E19))</f>
        <v>240</v>
      </c>
      <c r="F18" s="11">
        <v>1</v>
      </c>
    </row>
    <row r="19" spans="1:6" ht="15">
      <c r="A19" s="11" t="s">
        <v>15</v>
      </c>
      <c r="C19" s="11">
        <v>240</v>
      </c>
      <c r="D19" s="11">
        <f>(IF(B9=11,F19,D20))</f>
        <v>1</v>
      </c>
      <c r="E19" s="11">
        <f>(IF(B9=11,C19,E20))</f>
        <v>240</v>
      </c>
      <c r="F19" s="11">
        <v>1</v>
      </c>
    </row>
    <row r="20" spans="1:6" ht="15">
      <c r="A20" s="11" t="s">
        <v>16</v>
      </c>
      <c r="C20" s="11">
        <v>278</v>
      </c>
      <c r="D20" s="11">
        <f>(IF(B9=12,F20,D21))</f>
        <v>0</v>
      </c>
      <c r="E20" s="11">
        <f>(IF(B9=12,C20,E21))</f>
        <v>1</v>
      </c>
      <c r="F20" s="11">
        <v>1</v>
      </c>
    </row>
    <row r="21" spans="1:6" ht="15">
      <c r="A21" s="11" t="s">
        <v>17</v>
      </c>
      <c r="C21" s="11">
        <v>314</v>
      </c>
      <c r="D21" s="11">
        <f>(IF(B9=13,F21,D22))</f>
        <v>0</v>
      </c>
      <c r="E21" s="11">
        <f>(IF(B9=13,C21,E22))</f>
        <v>1</v>
      </c>
      <c r="F21" s="11">
        <v>1</v>
      </c>
    </row>
    <row r="22" spans="1:6" ht="15">
      <c r="A22" s="11" t="s">
        <v>18</v>
      </c>
      <c r="C22" s="11">
        <v>376</v>
      </c>
      <c r="D22" s="11">
        <f>(IF(B9=14,F22,D23))</f>
        <v>0</v>
      </c>
      <c r="E22" s="11">
        <f>(IF(B9=14,C22,E23))</f>
        <v>1</v>
      </c>
      <c r="F22" s="11">
        <v>1.2</v>
      </c>
    </row>
    <row r="23" spans="1:6" ht="15">
      <c r="A23" s="11" t="s">
        <v>19</v>
      </c>
      <c r="C23" s="11">
        <v>470</v>
      </c>
      <c r="D23" s="11">
        <f>(IF(B9=15,F23,D24))</f>
        <v>0</v>
      </c>
      <c r="E23" s="11">
        <f>(IF(B9=15,C23,E24))</f>
        <v>1</v>
      </c>
      <c r="F23" s="11">
        <v>1.3</v>
      </c>
    </row>
    <row r="24" spans="1:6" ht="15">
      <c r="A24" s="11" t="s">
        <v>20</v>
      </c>
      <c r="C24" s="11">
        <v>565</v>
      </c>
      <c r="D24" s="11">
        <f>(IF(B9=16,F25,D25))</f>
        <v>0</v>
      </c>
      <c r="E24" s="11">
        <f>(IF(B9=16,C25,E25))</f>
        <v>1</v>
      </c>
      <c r="F24" s="11">
        <v>1.5</v>
      </c>
    </row>
    <row r="25" spans="1:6" ht="15">
      <c r="A25" s="11" t="s">
        <v>21</v>
      </c>
      <c r="C25" s="11">
        <v>700</v>
      </c>
      <c r="D25" s="11">
        <f>(IF(B9=17,F25,D26))</f>
        <v>0</v>
      </c>
      <c r="E25" s="11">
        <f>(IF(B9=17,C25,E26))</f>
        <v>1</v>
      </c>
      <c r="F25" s="11">
        <v>2</v>
      </c>
    </row>
    <row r="26" spans="1:6" ht="15">
      <c r="A26" s="11" t="s">
        <v>22</v>
      </c>
      <c r="C26" s="11">
        <v>875</v>
      </c>
      <c r="D26" s="11">
        <f>(IF(B9=18,F26,D27))</f>
        <v>0</v>
      </c>
      <c r="E26" s="11">
        <f>(IF(B9=18,C26,E27))</f>
        <v>1</v>
      </c>
      <c r="F26" s="11">
        <v>1.5</v>
      </c>
    </row>
    <row r="27" spans="1:6" ht="15">
      <c r="A27" s="11" t="s">
        <v>34</v>
      </c>
      <c r="C27" s="11">
        <v>54</v>
      </c>
      <c r="D27" s="11">
        <f>(IF(B9=19,F27,D28))</f>
        <v>0</v>
      </c>
      <c r="E27" s="11">
        <f>(IF(B9=19,C27,E28))</f>
        <v>1</v>
      </c>
      <c r="F27" s="11">
        <v>1</v>
      </c>
    </row>
    <row r="28" spans="1:6" ht="15">
      <c r="A28" s="11" t="s">
        <v>35</v>
      </c>
      <c r="C28" s="11">
        <v>270</v>
      </c>
      <c r="D28" s="11">
        <f>(IF(B9=20,F28,D29))</f>
        <v>0</v>
      </c>
      <c r="E28" s="11">
        <f>(IF(B9=20,C28,E30))</f>
        <v>1</v>
      </c>
      <c r="F28" s="11">
        <v>1.5</v>
      </c>
    </row>
    <row r="29" ht="15">
      <c r="A29" s="11" t="s">
        <v>36</v>
      </c>
    </row>
    <row r="30" spans="1:7" ht="15">
      <c r="A30" s="11" t="s">
        <v>23</v>
      </c>
      <c r="B30" s="11">
        <f>(B31-1)+(B32-1)</f>
        <v>8</v>
      </c>
      <c r="C30" s="11">
        <f>IF(B30&lt;6,1,2)</f>
        <v>2</v>
      </c>
      <c r="D30" s="11" t="s">
        <v>36</v>
      </c>
      <c r="E30" s="11">
        <v>1</v>
      </c>
      <c r="F30" s="11" t="s">
        <v>36</v>
      </c>
      <c r="G30" s="11">
        <v>1</v>
      </c>
    </row>
    <row r="31" spans="1:6" ht="15">
      <c r="A31" s="11" t="s">
        <v>29</v>
      </c>
      <c r="B31" s="11">
        <v>5</v>
      </c>
      <c r="D31" s="11">
        <v>1</v>
      </c>
      <c r="F31" s="11" t="s">
        <v>37</v>
      </c>
    </row>
    <row r="32" spans="1:6" ht="15">
      <c r="A32" s="11" t="s">
        <v>30</v>
      </c>
      <c r="B32" s="11">
        <v>5</v>
      </c>
      <c r="D32" s="11">
        <v>2</v>
      </c>
      <c r="F32" s="11" t="s">
        <v>38</v>
      </c>
    </row>
    <row r="33" spans="1:4" ht="15">
      <c r="A33" s="11" t="s">
        <v>24</v>
      </c>
      <c r="D33" s="11">
        <v>3</v>
      </c>
    </row>
    <row r="34" spans="1:4" ht="15">
      <c r="A34" s="11" t="s">
        <v>25</v>
      </c>
      <c r="D34" s="11">
        <v>4</v>
      </c>
    </row>
    <row r="35" spans="1:4" ht="15">
      <c r="A35" s="11" t="s">
        <v>26</v>
      </c>
      <c r="D35" s="11">
        <v>5</v>
      </c>
    </row>
    <row r="36" ht="15">
      <c r="A36" s="11" t="s">
        <v>27</v>
      </c>
    </row>
    <row r="37" ht="15">
      <c r="A37" s="11" t="s">
        <v>28</v>
      </c>
    </row>
    <row r="39" spans="1:3" ht="15">
      <c r="A39" s="11" t="s">
        <v>32</v>
      </c>
      <c r="B39" s="11">
        <f>IF(AND(B1&lt;5,OR(G30=1,G30=3)),1,2)</f>
        <v>2</v>
      </c>
      <c r="C39" s="11">
        <v>2</v>
      </c>
    </row>
    <row r="40" ht="15">
      <c r="A40" s="11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 Муратова</dc:creator>
  <cp:keywords/>
  <dc:description/>
  <cp:lastModifiedBy>garik</cp:lastModifiedBy>
  <dcterms:created xsi:type="dcterms:W3CDTF">2010-01-29T09:04:57Z</dcterms:created>
  <dcterms:modified xsi:type="dcterms:W3CDTF">2011-03-31T18:41:18Z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